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ur\OneDrive\Documents\My documents\Booca\Candles\$1 Project\"/>
    </mc:Choice>
  </mc:AlternateContent>
  <xr:revisionPtr revIDLastSave="0" documentId="8_{A744B6AA-DFB2-4598-AB4F-929CB96A44F7}" xr6:coauthVersionLast="47" xr6:coauthVersionMax="47" xr10:uidLastSave="{00000000-0000-0000-0000-000000000000}"/>
  <bookViews>
    <workbookView xWindow="-108" yWindow="-108" windowWidth="23256" windowHeight="12456" xr2:uid="{2FF7352F-BFCE-47BD-AB9A-C1A857B3FBB5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7" i="1" l="1"/>
  <c r="B49" i="1"/>
  <c r="B71" i="1"/>
  <c r="B89" i="1"/>
  <c r="B88" i="1"/>
  <c r="B90" i="1"/>
  <c r="B75" i="1"/>
  <c r="B82" i="1"/>
  <c r="B66" i="1"/>
  <c r="B77" i="1"/>
  <c r="B56" i="1"/>
  <c r="B58" i="1"/>
  <c r="A37" i="1"/>
  <c r="A49" i="1"/>
  <c r="A71" i="1"/>
  <c r="A89" i="1"/>
  <c r="A88" i="1"/>
  <c r="A90" i="1"/>
  <c r="A75" i="1"/>
  <c r="A82" i="1"/>
  <c r="A66" i="1"/>
  <c r="A77" i="1"/>
  <c r="A56" i="1"/>
  <c r="A58" i="1"/>
  <c r="B65" i="1"/>
  <c r="B64" i="1"/>
  <c r="B87" i="1"/>
  <c r="B85" i="1"/>
  <c r="B91" i="1"/>
  <c r="B62" i="1"/>
  <c r="B52" i="1"/>
  <c r="B86" i="1"/>
  <c r="B79" i="1"/>
  <c r="B60" i="1"/>
  <c r="B68" i="1"/>
  <c r="B78" i="1"/>
  <c r="B38" i="1"/>
  <c r="B50" i="1"/>
  <c r="B19" i="1"/>
  <c r="B57" i="1"/>
  <c r="B9" i="1"/>
  <c r="B29" i="1"/>
  <c r="B55" i="1"/>
  <c r="B54" i="1"/>
  <c r="B32" i="1"/>
  <c r="B18" i="1"/>
  <c r="B22" i="1"/>
  <c r="B14" i="1"/>
  <c r="B4" i="1"/>
  <c r="B21" i="1"/>
  <c r="B33" i="1"/>
  <c r="B73" i="1"/>
  <c r="A65" i="1"/>
  <c r="A64" i="1"/>
  <c r="A87" i="1"/>
  <c r="A85" i="1"/>
  <c r="A91" i="1"/>
  <c r="A62" i="1"/>
  <c r="A52" i="1"/>
  <c r="A86" i="1"/>
  <c r="A79" i="1"/>
  <c r="A60" i="1"/>
  <c r="A68" i="1"/>
  <c r="A78" i="1"/>
  <c r="A38" i="1"/>
  <c r="A50" i="1"/>
  <c r="A19" i="1"/>
  <c r="A57" i="1"/>
  <c r="A9" i="1"/>
  <c r="A29" i="1"/>
  <c r="A55" i="1"/>
  <c r="A54" i="1"/>
  <c r="A32" i="1"/>
  <c r="A18" i="1"/>
  <c r="A22" i="1"/>
  <c r="A14" i="1"/>
  <c r="A4" i="1"/>
  <c r="A21" i="1"/>
  <c r="A33" i="1"/>
  <c r="A73" i="1"/>
  <c r="B12" i="1"/>
  <c r="B72" i="1"/>
  <c r="B76" i="1"/>
  <c r="B26" i="1"/>
  <c r="B23" i="1"/>
  <c r="B63" i="1"/>
  <c r="B44" i="1"/>
  <c r="B43" i="1"/>
  <c r="B70" i="1"/>
  <c r="B28" i="1"/>
  <c r="B81" i="1"/>
  <c r="B59" i="1"/>
  <c r="B7" i="1"/>
  <c r="B39" i="1"/>
  <c r="B31" i="1"/>
  <c r="B51" i="1"/>
  <c r="B10" i="1"/>
  <c r="B20" i="1"/>
  <c r="B13" i="1"/>
  <c r="B48" i="1"/>
  <c r="B3" i="1"/>
  <c r="B46" i="1"/>
  <c r="B27" i="1"/>
  <c r="B47" i="1"/>
  <c r="B24" i="1"/>
  <c r="B6" i="1"/>
  <c r="B36" i="1"/>
  <c r="B84" i="1"/>
  <c r="B35" i="1"/>
  <c r="B45" i="1"/>
  <c r="B8" i="1"/>
  <c r="B41" i="1"/>
  <c r="B25" i="1"/>
  <c r="B74" i="1"/>
  <c r="B92" i="1"/>
  <c r="B5" i="1"/>
  <c r="B83" i="1"/>
  <c r="B15" i="1"/>
  <c r="B16" i="1"/>
  <c r="B61" i="1"/>
  <c r="B11" i="1"/>
  <c r="B80" i="1"/>
  <c r="B69" i="1"/>
  <c r="B34" i="1"/>
  <c r="B53" i="1"/>
  <c r="B40" i="1"/>
  <c r="B67" i="1"/>
  <c r="B42" i="1"/>
  <c r="B30" i="1"/>
  <c r="B17" i="1"/>
</calcChain>
</file>

<file path=xl/sharedStrings.xml><?xml version="1.0" encoding="utf-8"?>
<sst xmlns="http://schemas.openxmlformats.org/spreadsheetml/2006/main" count="54" uniqueCount="51">
  <si>
    <t>Daisy Mae's</t>
  </si>
  <si>
    <t>Juadine Interiors / The Rustic Nest</t>
  </si>
  <si>
    <t>Ivory &amp; Ash</t>
  </si>
  <si>
    <t>Cottage Collection</t>
  </si>
  <si>
    <t>Plush Hair Design</t>
  </si>
  <si>
    <t>White Ivy Gifts</t>
  </si>
  <si>
    <t>Eclectica</t>
  </si>
  <si>
    <t>Organise My</t>
  </si>
  <si>
    <t>Ruby's Gifts</t>
  </si>
  <si>
    <t>Mint Gifts on Cotham</t>
  </si>
  <si>
    <t>Maison Flowers</t>
  </si>
  <si>
    <t>Canterbury Road Flower Gallery</t>
  </si>
  <si>
    <t>Donvale Flower Gallery</t>
  </si>
  <si>
    <t>Paper Occasions</t>
  </si>
  <si>
    <t>The Hive</t>
  </si>
  <si>
    <t>No Place Like Home</t>
  </si>
  <si>
    <t>Blooms on Brice</t>
  </si>
  <si>
    <t>Fancy on Ferguson</t>
  </si>
  <si>
    <t>Bella Spaces</t>
  </si>
  <si>
    <t>Emersons on Main</t>
  </si>
  <si>
    <t>Lucy Fru Fru</t>
  </si>
  <si>
    <t>Garden Vista</t>
  </si>
  <si>
    <t>Gifts on the Mall</t>
  </si>
  <si>
    <t>Illie Home &amp; Gift</t>
  </si>
  <si>
    <t>Aware</t>
  </si>
  <si>
    <t>Celebrations</t>
  </si>
  <si>
    <t>Amis &amp; Moi</t>
  </si>
  <si>
    <t>Spinifex Collections</t>
  </si>
  <si>
    <t>Finders Keepers</t>
  </si>
  <si>
    <t>Nextra Albany Creek</t>
  </si>
  <si>
    <t>Eliza Health Food &amp; Gift</t>
  </si>
  <si>
    <t>Glenbrook Village Gifts</t>
  </si>
  <si>
    <t>Burn Candles &amp; Gifts</t>
  </si>
  <si>
    <t>Flowers of the World</t>
  </si>
  <si>
    <t>Pharmasave Clontarf</t>
  </si>
  <si>
    <t>Candle Scents, Echuca</t>
  </si>
  <si>
    <t>Simply Gifted</t>
  </si>
  <si>
    <t>Cream, Otaki</t>
  </si>
  <si>
    <t>Interior Motif</t>
  </si>
  <si>
    <t>TaChele Australis</t>
  </si>
  <si>
    <t>Willow, Perth</t>
  </si>
  <si>
    <t>Gold Coast Candle Company</t>
  </si>
  <si>
    <t>Green Soul Trader</t>
  </si>
  <si>
    <t>Eliza Health Food</t>
  </si>
  <si>
    <t>Herne Bay Pharmacy</t>
  </si>
  <si>
    <t>Plevey's Pharmacy</t>
  </si>
  <si>
    <t>Dale Thorpe House</t>
  </si>
  <si>
    <t>Store</t>
  </si>
  <si>
    <t>Contribution</t>
  </si>
  <si>
    <t>Robina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</si>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</sst>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0" xfId="0" applyFill="1"/>
    <xf numFmtId="6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calcChain" Target="calcChain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1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0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2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2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2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2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2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2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2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3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31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3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0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3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34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35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37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38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41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4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43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47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4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04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4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5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51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53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55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56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57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60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63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6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05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67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01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02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03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04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05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06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07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08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06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11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12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13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14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15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16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17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18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20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08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23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24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26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27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28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29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30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31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532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6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09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603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604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605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607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608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609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610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611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612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6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410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ur/OneDrive/Documents/My%20documents/Booca/Accounts/Invoice%20Log/2021-2022%20invoices/2106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80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100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33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82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88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44508</v>
          </cell>
        </row>
        <row r="43">
          <cell r="F43">
            <v>15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128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60">
          <cell r="F60">
            <v>-93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25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65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48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60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9">
          <cell r="F49">
            <v>121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44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55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10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54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125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66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42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44404</v>
          </cell>
        </row>
        <row r="43">
          <cell r="F43">
            <v>64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44501</v>
          </cell>
        </row>
        <row r="43">
          <cell r="F43">
            <v>44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47</v>
          </cell>
        </row>
      </sheetData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56">
          <cell r="F56">
            <v>168</v>
          </cell>
        </row>
      </sheetData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44501</v>
          </cell>
        </row>
        <row r="43">
          <cell r="F43">
            <v>42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44501</v>
          </cell>
        </row>
        <row r="43">
          <cell r="F43">
            <v>96</v>
          </cell>
        </row>
      </sheetData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44501</v>
          </cell>
        </row>
        <row r="43">
          <cell r="F43">
            <v>73</v>
          </cell>
        </row>
      </sheetData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44501</v>
          </cell>
        </row>
        <row r="43">
          <cell r="F43">
            <v>112</v>
          </cell>
        </row>
      </sheetData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44501</v>
          </cell>
        </row>
        <row r="43">
          <cell r="F43">
            <v>40</v>
          </cell>
        </row>
      </sheetData>
      <sheetData sheetId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44501</v>
          </cell>
        </row>
        <row r="43">
          <cell r="F43">
            <v>58</v>
          </cell>
        </row>
      </sheetData>
      <sheetData sheetId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44501</v>
          </cell>
        </row>
        <row r="43">
          <cell r="F43">
            <v>50</v>
          </cell>
        </row>
      </sheetData>
      <sheetData sheetId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44501</v>
          </cell>
        </row>
        <row r="43">
          <cell r="F43">
            <v>123.80952380952381</v>
          </cell>
        </row>
      </sheetData>
      <sheetData sheetId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44501</v>
          </cell>
        </row>
        <row r="43">
          <cell r="F43">
            <v>34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30</v>
          </cell>
        </row>
      </sheetData>
      <sheetData sheetId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44501</v>
          </cell>
        </row>
        <row r="43">
          <cell r="F43">
            <v>18</v>
          </cell>
        </row>
      </sheetData>
      <sheetData sheetId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44483</v>
          </cell>
        </row>
        <row r="43">
          <cell r="F43">
            <v>62</v>
          </cell>
        </row>
      </sheetData>
      <sheetData sheetId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44501</v>
          </cell>
        </row>
        <row r="43">
          <cell r="F43">
            <v>28</v>
          </cell>
        </row>
      </sheetData>
      <sheetData sheetId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44505</v>
          </cell>
        </row>
        <row r="43">
          <cell r="F43">
            <v>46</v>
          </cell>
        </row>
      </sheetData>
      <sheetData sheetId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44489</v>
          </cell>
        </row>
        <row r="43">
          <cell r="F43">
            <v>46</v>
          </cell>
        </row>
      </sheetData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44489</v>
          </cell>
        </row>
        <row r="43">
          <cell r="F43">
            <v>32</v>
          </cell>
        </row>
      </sheetData>
      <sheetData sheetId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44484</v>
          </cell>
        </row>
        <row r="43">
          <cell r="F43">
            <v>66.666666666666657</v>
          </cell>
        </row>
      </sheetData>
      <sheetData sheetId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44474</v>
          </cell>
        </row>
        <row r="43">
          <cell r="F43">
            <v>65</v>
          </cell>
        </row>
      </sheetData>
      <sheetData sheetId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44480</v>
          </cell>
        </row>
        <row r="43">
          <cell r="F43">
            <v>24</v>
          </cell>
        </row>
      </sheetData>
      <sheetData sheetId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44476</v>
          </cell>
        </row>
        <row r="43">
          <cell r="F43">
            <v>26.666666666666664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48</v>
          </cell>
        </row>
      </sheetData>
      <sheetData sheetId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44480</v>
          </cell>
        </row>
        <row r="56">
          <cell r="F56">
            <v>97</v>
          </cell>
        </row>
      </sheetData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44501</v>
          </cell>
        </row>
        <row r="7">
          <cell r="F7" t="str">
            <v>Wild Roses</v>
          </cell>
        </row>
        <row r="43">
          <cell r="F43">
            <v>26.666666666666664</v>
          </cell>
        </row>
      </sheetData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44508</v>
          </cell>
        </row>
        <row r="7">
          <cell r="F7" t="str">
            <v>Colonial Florist</v>
          </cell>
        </row>
        <row r="43">
          <cell r="F43">
            <v>57</v>
          </cell>
        </row>
      </sheetData>
      <sheetData sheetId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44508</v>
          </cell>
        </row>
        <row r="7">
          <cell r="F7" t="str">
            <v>Willy Wagtails Homewares</v>
          </cell>
        </row>
        <row r="43">
          <cell r="F43">
            <v>71</v>
          </cell>
        </row>
      </sheetData>
      <sheetData sheetId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44508</v>
          </cell>
        </row>
        <row r="7">
          <cell r="F7" t="str">
            <v>Daisy Lane Gifts</v>
          </cell>
        </row>
        <row r="74">
          <cell r="F74">
            <v>155</v>
          </cell>
        </row>
      </sheetData>
      <sheetData sheetId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44496</v>
          </cell>
        </row>
        <row r="7">
          <cell r="F7" t="str">
            <v>Willow &amp; Co Home</v>
          </cell>
        </row>
        <row r="43">
          <cell r="F43">
            <v>94</v>
          </cell>
        </row>
      </sheetData>
      <sheetData sheetId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44204</v>
          </cell>
        </row>
        <row r="7">
          <cell r="F7" t="str">
            <v>Cronulla Living</v>
          </cell>
        </row>
        <row r="43">
          <cell r="F43">
            <v>69</v>
          </cell>
        </row>
      </sheetData>
      <sheetData sheetId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44508</v>
          </cell>
        </row>
        <row r="7">
          <cell r="F7" t="str">
            <v>Regallo</v>
          </cell>
        </row>
        <row r="43">
          <cell r="F43">
            <v>80</v>
          </cell>
        </row>
      </sheetData>
      <sheetData sheetId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44508</v>
          </cell>
        </row>
        <row r="7">
          <cell r="F7" t="str">
            <v>Bayside Health</v>
          </cell>
        </row>
        <row r="43">
          <cell r="F43">
            <v>58</v>
          </cell>
        </row>
      </sheetData>
      <sheetData sheetId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44508</v>
          </cell>
        </row>
        <row r="7">
          <cell r="F7" t="str">
            <v>Country Cottage Gifts</v>
          </cell>
        </row>
        <row r="43">
          <cell r="F43">
            <v>38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38</v>
          </cell>
        </row>
      </sheetData>
      <sheetData sheetId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44508</v>
          </cell>
        </row>
        <row r="7">
          <cell r="F7" t="str">
            <v>Whilby Loved</v>
          </cell>
        </row>
        <row r="43">
          <cell r="F43">
            <v>38</v>
          </cell>
        </row>
      </sheetData>
      <sheetData sheetId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44508</v>
          </cell>
        </row>
        <row r="7">
          <cell r="F7" t="str">
            <v>West End Gifts &amp; News</v>
          </cell>
        </row>
        <row r="43">
          <cell r="F43">
            <v>62</v>
          </cell>
        </row>
      </sheetData>
      <sheetData sheetId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44508</v>
          </cell>
        </row>
        <row r="7">
          <cell r="F7" t="str">
            <v>Fireflies Moruya</v>
          </cell>
        </row>
        <row r="46">
          <cell r="F46">
            <v>115</v>
          </cell>
        </row>
      </sheetData>
      <sheetData sheetId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44508</v>
          </cell>
        </row>
        <row r="7">
          <cell r="F7" t="str">
            <v>Country Charm</v>
          </cell>
        </row>
        <row r="43">
          <cell r="F43">
            <v>35</v>
          </cell>
        </row>
      </sheetData>
      <sheetData sheetId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44508</v>
          </cell>
        </row>
        <row r="7">
          <cell r="F7" t="str">
            <v>Bake, Table &amp; Tea</v>
          </cell>
        </row>
        <row r="43">
          <cell r="F43">
            <v>77</v>
          </cell>
        </row>
      </sheetData>
      <sheetData sheetId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44508</v>
          </cell>
        </row>
        <row r="7">
          <cell r="F7" t="str">
            <v>Enchanted on Conadilly</v>
          </cell>
        </row>
        <row r="43">
          <cell r="F43">
            <v>41</v>
          </cell>
        </row>
      </sheetData>
      <sheetData sheetId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44508</v>
          </cell>
        </row>
        <row r="7">
          <cell r="F7" t="str">
            <v>Prezzies</v>
          </cell>
        </row>
        <row r="43">
          <cell r="F43">
            <v>51</v>
          </cell>
        </row>
      </sheetData>
      <sheetData sheetId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44508</v>
          </cell>
        </row>
        <row r="7">
          <cell r="F7" t="str">
            <v>Lluma</v>
          </cell>
        </row>
        <row r="43">
          <cell r="F43">
            <v>22.857142857142858</v>
          </cell>
        </row>
      </sheetData>
      <sheetData sheetId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44510</v>
          </cell>
        </row>
        <row r="7">
          <cell r="F7" t="str">
            <v>Wild Roses</v>
          </cell>
        </row>
        <row r="43">
          <cell r="F43">
            <v>29.523809523809522</v>
          </cell>
        </row>
      </sheetData>
      <sheetData sheetId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44204</v>
          </cell>
        </row>
        <row r="7">
          <cell r="F7" t="str">
            <v>Pottsville Newsagency</v>
          </cell>
        </row>
        <row r="43">
          <cell r="F43">
            <v>34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56</v>
          </cell>
        </row>
      </sheetData>
      <sheetData sheetId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44516</v>
          </cell>
        </row>
        <row r="7">
          <cell r="F7" t="str">
            <v>Crushhh Styling Studio</v>
          </cell>
        </row>
        <row r="43">
          <cell r="F43">
            <v>21</v>
          </cell>
        </row>
      </sheetData>
      <sheetData sheetId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44517</v>
          </cell>
        </row>
        <row r="7">
          <cell r="F7" t="str">
            <v>Sara Gillispie</v>
          </cell>
        </row>
        <row r="43">
          <cell r="F43">
            <v>7</v>
          </cell>
        </row>
      </sheetData>
      <sheetData sheetId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44519</v>
          </cell>
        </row>
        <row r="7">
          <cell r="F7" t="str">
            <v>In Style at Peards</v>
          </cell>
        </row>
        <row r="43">
          <cell r="F43">
            <v>40</v>
          </cell>
        </row>
      </sheetData>
      <sheetData sheetId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44522</v>
          </cell>
        </row>
        <row r="7">
          <cell r="F7" t="str">
            <v>Amanda Jayne Flowers</v>
          </cell>
        </row>
        <row r="43">
          <cell r="F43">
            <v>33</v>
          </cell>
        </row>
      </sheetData>
      <sheetData sheetId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44525</v>
          </cell>
        </row>
        <row r="7">
          <cell r="F7" t="str">
            <v>Canternbury Road Flower Gallery</v>
          </cell>
        </row>
        <row r="43">
          <cell r="F43">
            <v>-3</v>
          </cell>
        </row>
      </sheetData>
      <sheetData sheetId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44527</v>
          </cell>
        </row>
        <row r="7">
          <cell r="F7" t="str">
            <v>Janine Thomas</v>
          </cell>
        </row>
        <row r="43">
          <cell r="F43">
            <v>8</v>
          </cell>
        </row>
      </sheetData>
      <sheetData sheetId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44529</v>
          </cell>
        </row>
        <row r="7">
          <cell r="F7" t="str">
            <v>Beverley</v>
          </cell>
        </row>
        <row r="43">
          <cell r="F43">
            <v>6.68</v>
          </cell>
        </row>
      </sheetData>
      <sheetData sheetId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44529</v>
          </cell>
        </row>
        <row r="7">
          <cell r="F7" t="str">
            <v>Lets Party With Balloons</v>
          </cell>
        </row>
        <row r="43">
          <cell r="F43">
            <v>32</v>
          </cell>
        </row>
      </sheetData>
      <sheetData sheetId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44529</v>
          </cell>
        </row>
        <row r="7">
          <cell r="F7" t="str">
            <v>Things We Love</v>
          </cell>
        </row>
        <row r="43">
          <cell r="F43">
            <v>32</v>
          </cell>
        </row>
      </sheetData>
      <sheetData sheetId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44536</v>
          </cell>
        </row>
        <row r="7">
          <cell r="F7" t="str">
            <v>Stem</v>
          </cell>
        </row>
        <row r="43">
          <cell r="F43">
            <v>35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28</v>
          </cell>
        </row>
      </sheetData>
      <sheetData sheetId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44532</v>
          </cell>
        </row>
        <row r="7">
          <cell r="F7" t="str">
            <v>New Farm Edditions</v>
          </cell>
        </row>
        <row r="43">
          <cell r="F43">
            <v>36</v>
          </cell>
        </row>
      </sheetData>
      <sheetData sheetId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44536</v>
          </cell>
        </row>
        <row r="7">
          <cell r="F7" t="str">
            <v>Corinne Nelson</v>
          </cell>
        </row>
        <row r="43">
          <cell r="F43">
            <v>24</v>
          </cell>
        </row>
      </sheetData>
      <sheetData sheetId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44536</v>
          </cell>
        </row>
        <row r="7">
          <cell r="F7" t="str">
            <v>Emersons on Main</v>
          </cell>
        </row>
        <row r="43">
          <cell r="F43">
            <v>31</v>
          </cell>
        </row>
      </sheetData>
      <sheetData sheetId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44539</v>
          </cell>
        </row>
        <row r="7">
          <cell r="F7" t="str">
            <v>Bella Spaces</v>
          </cell>
        </row>
        <row r="43">
          <cell r="F43">
            <v>18</v>
          </cell>
        </row>
      </sheetData>
      <sheetData sheetId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44539</v>
          </cell>
        </row>
        <row r="7">
          <cell r="F7" t="str">
            <v>In House Homewares</v>
          </cell>
        </row>
        <row r="43">
          <cell r="F43">
            <v>25</v>
          </cell>
        </row>
      </sheetData>
      <sheetData sheetId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44540</v>
          </cell>
        </row>
        <row r="7">
          <cell r="F7" t="str">
            <v>Simply Gifted</v>
          </cell>
        </row>
        <row r="43">
          <cell r="F43">
            <v>1</v>
          </cell>
        </row>
      </sheetData>
      <sheetData sheetId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44541</v>
          </cell>
        </row>
        <row r="7">
          <cell r="F7" t="str">
            <v>Ivory &amp; Ash</v>
          </cell>
        </row>
        <row r="43">
          <cell r="F43">
            <v>3</v>
          </cell>
        </row>
      </sheetData>
      <sheetData sheetId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44545</v>
          </cell>
        </row>
        <row r="7">
          <cell r="F7" t="str">
            <v>Jane Kennedy</v>
          </cell>
        </row>
        <row r="43">
          <cell r="F43">
            <v>3</v>
          </cell>
        </row>
      </sheetData>
      <sheetData sheetId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44542</v>
          </cell>
        </row>
        <row r="7">
          <cell r="F7" t="str">
            <v>Love &amp; Kisses</v>
          </cell>
        </row>
        <row r="43">
          <cell r="F43">
            <v>28</v>
          </cell>
        </row>
      </sheetData>
      <sheetData sheetId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44547</v>
          </cell>
        </row>
        <row r="7">
          <cell r="F7" t="str">
            <v>Willy Wagtail Homewares</v>
          </cell>
        </row>
        <row r="43">
          <cell r="F43">
            <v>42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44500</v>
          </cell>
        </row>
        <row r="43">
          <cell r="F43">
            <v>18</v>
          </cell>
        </row>
      </sheetData>
      <sheetData sheetId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Sheet1"/>
    </sheetNames>
    <sheetDataSet>
      <sheetData sheetId="0">
        <row r="2">
          <cell r="F2">
            <v>44549</v>
          </cell>
        </row>
        <row r="7">
          <cell r="F7" t="str">
            <v>Candle Scents Echuca</v>
          </cell>
        </row>
        <row r="43">
          <cell r="F43">
            <v>54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365B5-266A-4E89-8E91-B6D2DC3232CF}">
  <dimension ref="A1:B94"/>
  <sheetViews>
    <sheetView tabSelected="1" topLeftCell="A82" workbookViewId="0">
      <selection activeCell="E98" sqref="E98"/>
    </sheetView>
  </sheetViews>
  <sheetFormatPr defaultRowHeight="14.4" x14ac:dyDescent="0.3"/>
  <cols>
    <col min="1" max="1" width="29.109375" bestFit="1" customWidth="1"/>
    <col min="2" max="2" width="11.21875" bestFit="1" customWidth="1"/>
  </cols>
  <sheetData>
    <row r="1" spans="1:2" s="1" customFormat="1" x14ac:dyDescent="0.3">
      <c r="A1" s="2" t="s">
        <v>47</v>
      </c>
      <c r="B1" s="2" t="s">
        <v>48</v>
      </c>
    </row>
    <row r="2" spans="1:2" x14ac:dyDescent="0.3">
      <c r="A2" s="3" t="s">
        <v>49</v>
      </c>
      <c r="B2" s="4">
        <v>1684</v>
      </c>
    </row>
    <row r="3" spans="1:2" x14ac:dyDescent="0.3">
      <c r="A3" s="3" t="s">
        <v>29</v>
      </c>
      <c r="B3" s="4">
        <f>[30]Invoice!$F$56</f>
        <v>168</v>
      </c>
    </row>
    <row r="4" spans="1:2" x14ac:dyDescent="0.3">
      <c r="A4" s="3" t="str">
        <f>[54]Invoice!$F$7</f>
        <v>Daisy Lane Gifts</v>
      </c>
      <c r="B4" s="4">
        <f>[54]Invoice!$F$74</f>
        <v>155</v>
      </c>
    </row>
    <row r="5" spans="1:2" x14ac:dyDescent="0.3">
      <c r="A5" s="3" t="s">
        <v>14</v>
      </c>
      <c r="B5" s="4">
        <f>[15]Invoice!$F$43</f>
        <v>128</v>
      </c>
    </row>
    <row r="6" spans="1:2" x14ac:dyDescent="0.3">
      <c r="A6" s="3" t="s">
        <v>24</v>
      </c>
      <c r="B6" s="4">
        <f>[25]Invoice!$F$43</f>
        <v>125</v>
      </c>
    </row>
    <row r="7" spans="1:2" x14ac:dyDescent="0.3">
      <c r="A7" s="3" t="s">
        <v>37</v>
      </c>
      <c r="B7" s="4">
        <f>[38]Invoice!$F$43</f>
        <v>123.80952380952381</v>
      </c>
    </row>
    <row r="8" spans="1:2" x14ac:dyDescent="0.3">
      <c r="A8" s="3" t="s">
        <v>19</v>
      </c>
      <c r="B8" s="4">
        <f>[20]Invoice!$F$49</f>
        <v>121</v>
      </c>
    </row>
    <row r="9" spans="1:2" x14ac:dyDescent="0.3">
      <c r="A9" s="3" t="str">
        <f>[62]Invoice!$F$7</f>
        <v>Fireflies Moruya</v>
      </c>
      <c r="B9" s="4">
        <f>[62]Invoice!$F$46</f>
        <v>115</v>
      </c>
    </row>
    <row r="10" spans="1:2" x14ac:dyDescent="0.3">
      <c r="A10" s="3" t="s">
        <v>33</v>
      </c>
      <c r="B10" s="4">
        <f>[34]Invoice!$F$43</f>
        <v>112</v>
      </c>
    </row>
    <row r="11" spans="1:2" x14ac:dyDescent="0.3">
      <c r="A11" s="3" t="s">
        <v>9</v>
      </c>
      <c r="B11" s="4">
        <f>[10]Invoice!$F$43</f>
        <v>100</v>
      </c>
    </row>
    <row r="12" spans="1:2" x14ac:dyDescent="0.3">
      <c r="A12" s="3" t="s">
        <v>42</v>
      </c>
      <c r="B12" s="4">
        <f>[50]Invoice!$F$56</f>
        <v>97</v>
      </c>
    </row>
    <row r="13" spans="1:2" x14ac:dyDescent="0.3">
      <c r="A13" s="3" t="s">
        <v>31</v>
      </c>
      <c r="B13" s="4">
        <f>[32]Invoice!$F$43</f>
        <v>96</v>
      </c>
    </row>
    <row r="14" spans="1:2" x14ac:dyDescent="0.3">
      <c r="A14" s="3" t="str">
        <f>[55]Invoice!$F$7</f>
        <v>Willow &amp; Co Home</v>
      </c>
      <c r="B14" s="4">
        <f>[55]Invoice!$F$43</f>
        <v>94</v>
      </c>
    </row>
    <row r="15" spans="1:2" x14ac:dyDescent="0.3">
      <c r="A15" s="3" t="s">
        <v>12</v>
      </c>
      <c r="B15" s="4">
        <f>[13]Invoice!$F$43</f>
        <v>88</v>
      </c>
    </row>
    <row r="16" spans="1:2" x14ac:dyDescent="0.3">
      <c r="A16" s="3" t="s">
        <v>11</v>
      </c>
      <c r="B16" s="4">
        <f>[12]Invoice!$F$43</f>
        <v>82</v>
      </c>
    </row>
    <row r="17" spans="1:2" x14ac:dyDescent="0.3">
      <c r="A17" s="3" t="s">
        <v>0</v>
      </c>
      <c r="B17" s="4">
        <f>[1]Invoice!$F$43</f>
        <v>80</v>
      </c>
    </row>
    <row r="18" spans="1:2" x14ac:dyDescent="0.3">
      <c r="A18" s="3" t="str">
        <f>[57]Invoice!$F$7</f>
        <v>Regallo</v>
      </c>
      <c r="B18" s="4">
        <f>[57]Invoice!$F$43</f>
        <v>80</v>
      </c>
    </row>
    <row r="19" spans="1:2" x14ac:dyDescent="0.3">
      <c r="A19" s="3" t="str">
        <f>[64]Invoice!$F$7</f>
        <v>Bake, Table &amp; Tea</v>
      </c>
      <c r="B19" s="4">
        <f>[64]Invoice!$F$43</f>
        <v>77</v>
      </c>
    </row>
    <row r="20" spans="1:2" x14ac:dyDescent="0.3">
      <c r="A20" s="3" t="s">
        <v>32</v>
      </c>
      <c r="B20" s="4">
        <f>[33]Invoice!$F$43</f>
        <v>73</v>
      </c>
    </row>
    <row r="21" spans="1:2" x14ac:dyDescent="0.3">
      <c r="A21" s="3" t="str">
        <f>[53]Invoice!$F$7</f>
        <v>Willy Wagtails Homewares</v>
      </c>
      <c r="B21" s="4">
        <f>[53]Invoice!$F$43</f>
        <v>71</v>
      </c>
    </row>
    <row r="22" spans="1:2" x14ac:dyDescent="0.3">
      <c r="A22" s="3" t="str">
        <f>[56]Invoice!$F$7</f>
        <v>Cronulla Living</v>
      </c>
      <c r="B22" s="4">
        <f>[56]Invoice!$F$43</f>
        <v>69</v>
      </c>
    </row>
    <row r="23" spans="1:2" x14ac:dyDescent="0.3">
      <c r="A23" s="3" t="s">
        <v>44</v>
      </c>
      <c r="B23" s="4">
        <f>[46]Invoice!$F$43</f>
        <v>66.666666666666657</v>
      </c>
    </row>
    <row r="24" spans="1:2" x14ac:dyDescent="0.3">
      <c r="A24" s="3" t="s">
        <v>25</v>
      </c>
      <c r="B24" s="4">
        <f>[26]Invoice!$F$43</f>
        <v>66</v>
      </c>
    </row>
    <row r="25" spans="1:2" x14ac:dyDescent="0.3">
      <c r="A25" s="3" t="s">
        <v>17</v>
      </c>
      <c r="B25" s="4">
        <f>[18]Invoice!$F$43</f>
        <v>65</v>
      </c>
    </row>
    <row r="26" spans="1:2" x14ac:dyDescent="0.3">
      <c r="A26" s="3" t="s">
        <v>41</v>
      </c>
      <c r="B26" s="4">
        <f>[47]Invoice!$F$43</f>
        <v>65</v>
      </c>
    </row>
    <row r="27" spans="1:2" x14ac:dyDescent="0.3">
      <c r="A27" s="3" t="s">
        <v>27</v>
      </c>
      <c r="B27" s="4">
        <f>[28]Invoice!$F$43</f>
        <v>64</v>
      </c>
    </row>
    <row r="28" spans="1:2" x14ac:dyDescent="0.3">
      <c r="A28" s="3" t="s">
        <v>40</v>
      </c>
      <c r="B28" s="4">
        <f>[41]Invoice!$F$43</f>
        <v>62</v>
      </c>
    </row>
    <row r="29" spans="1:2" x14ac:dyDescent="0.3">
      <c r="A29" s="3" t="str">
        <f>[61]Invoice!$F$7</f>
        <v>West End Gifts &amp; News</v>
      </c>
      <c r="B29" s="4">
        <f>[61]Invoice!$F$43</f>
        <v>62</v>
      </c>
    </row>
    <row r="30" spans="1:2" x14ac:dyDescent="0.3">
      <c r="A30" s="3" t="s">
        <v>1</v>
      </c>
      <c r="B30" s="4">
        <f>[2]Invoice!$F$43</f>
        <v>60</v>
      </c>
    </row>
    <row r="31" spans="1:2" x14ac:dyDescent="0.3">
      <c r="A31" s="3" t="s">
        <v>35</v>
      </c>
      <c r="B31" s="4">
        <f>[36]Invoice!$F$43</f>
        <v>58</v>
      </c>
    </row>
    <row r="32" spans="1:2" x14ac:dyDescent="0.3">
      <c r="A32" s="3" t="str">
        <f>[58]Invoice!$F$7</f>
        <v>Bayside Health</v>
      </c>
      <c r="B32" s="4">
        <f>[58]Invoice!$F$43</f>
        <v>58</v>
      </c>
    </row>
    <row r="33" spans="1:2" x14ac:dyDescent="0.3">
      <c r="A33" s="3" t="str">
        <f>[52]Invoice!$F$7</f>
        <v>Colonial Florist</v>
      </c>
      <c r="B33" s="4">
        <f>[52]Invoice!$F$43</f>
        <v>57</v>
      </c>
    </row>
    <row r="34" spans="1:2" x14ac:dyDescent="0.3">
      <c r="A34" s="3" t="s">
        <v>6</v>
      </c>
      <c r="B34" s="4">
        <f>[7]Invoice!$F$43</f>
        <v>56</v>
      </c>
    </row>
    <row r="35" spans="1:2" x14ac:dyDescent="0.3">
      <c r="A35" s="3" t="s">
        <v>21</v>
      </c>
      <c r="B35" s="4">
        <f>[22]Invoice!$F$43</f>
        <v>55</v>
      </c>
    </row>
    <row r="36" spans="1:2" x14ac:dyDescent="0.3">
      <c r="A36" s="3" t="s">
        <v>23</v>
      </c>
      <c r="B36" s="4">
        <f>[24]Invoice!$F$43</f>
        <v>54</v>
      </c>
    </row>
    <row r="37" spans="1:2" x14ac:dyDescent="0.3">
      <c r="A37" s="3" t="str">
        <f>[90]Invoice!$F$7</f>
        <v>Candle Scents Echuca</v>
      </c>
      <c r="B37" s="4">
        <f>[90]Invoice!$F$43</f>
        <v>54</v>
      </c>
    </row>
    <row r="38" spans="1:2" x14ac:dyDescent="0.3">
      <c r="A38" s="3" t="str">
        <f>[66]Invoice!$F$7</f>
        <v>Prezzies</v>
      </c>
      <c r="B38" s="4">
        <f>[66]Invoice!$F$43</f>
        <v>51</v>
      </c>
    </row>
    <row r="39" spans="1:2" x14ac:dyDescent="0.3">
      <c r="A39" s="3" t="s">
        <v>36</v>
      </c>
      <c r="B39" s="4">
        <f>[37]Invoice!$F$43</f>
        <v>50</v>
      </c>
    </row>
    <row r="40" spans="1:2" x14ac:dyDescent="0.3">
      <c r="A40" s="3" t="s">
        <v>4</v>
      </c>
      <c r="B40" s="4">
        <f>[5]Invoice!$F$43</f>
        <v>48</v>
      </c>
    </row>
    <row r="41" spans="1:2" x14ac:dyDescent="0.3">
      <c r="A41" s="3" t="s">
        <v>18</v>
      </c>
      <c r="B41" s="4">
        <f>[19]Invoice!$F$43</f>
        <v>48</v>
      </c>
    </row>
    <row r="42" spans="1:2" x14ac:dyDescent="0.3">
      <c r="A42" s="3" t="s">
        <v>2</v>
      </c>
      <c r="B42" s="4">
        <f>[3]Invoice!$F$43</f>
        <v>47</v>
      </c>
    </row>
    <row r="43" spans="1:2" x14ac:dyDescent="0.3">
      <c r="A43" s="3" t="s">
        <v>42</v>
      </c>
      <c r="B43" s="4">
        <f>[43]Invoice!$F$43</f>
        <v>46</v>
      </c>
    </row>
    <row r="44" spans="1:2" x14ac:dyDescent="0.3">
      <c r="A44" s="3" t="s">
        <v>10</v>
      </c>
      <c r="B44" s="4">
        <f>[44]Invoice!$F$43</f>
        <v>46</v>
      </c>
    </row>
    <row r="45" spans="1:2" x14ac:dyDescent="0.3">
      <c r="A45" s="3" t="s">
        <v>20</v>
      </c>
      <c r="B45" s="4">
        <f>[21]Invoice!$F$43</f>
        <v>44</v>
      </c>
    </row>
    <row r="46" spans="1:2" x14ac:dyDescent="0.3">
      <c r="A46" s="3" t="s">
        <v>28</v>
      </c>
      <c r="B46" s="4">
        <f>[29]Invoice!$F$43</f>
        <v>44</v>
      </c>
    </row>
    <row r="47" spans="1:2" x14ac:dyDescent="0.3">
      <c r="A47" s="3" t="s">
        <v>26</v>
      </c>
      <c r="B47" s="4">
        <f>[27]Invoice!$F$43</f>
        <v>42</v>
      </c>
    </row>
    <row r="48" spans="1:2" x14ac:dyDescent="0.3">
      <c r="A48" s="3" t="s">
        <v>30</v>
      </c>
      <c r="B48" s="4">
        <f>[31]Invoice!$F$43</f>
        <v>42</v>
      </c>
    </row>
    <row r="49" spans="1:2" x14ac:dyDescent="0.3">
      <c r="A49" s="3" t="str">
        <f>[89]Invoice!$F$7</f>
        <v>Willy Wagtail Homewares</v>
      </c>
      <c r="B49" s="4">
        <f>[89]Invoice!$F$43</f>
        <v>42</v>
      </c>
    </row>
    <row r="50" spans="1:2" x14ac:dyDescent="0.3">
      <c r="A50" s="3" t="str">
        <f>[65]Invoice!$F$7</f>
        <v>Enchanted on Conadilly</v>
      </c>
      <c r="B50" s="4">
        <f>[65]Invoice!$F$43</f>
        <v>41</v>
      </c>
    </row>
    <row r="51" spans="1:2" x14ac:dyDescent="0.3">
      <c r="A51" s="3" t="s">
        <v>34</v>
      </c>
      <c r="B51" s="4">
        <f>[35]Invoice!$F$43</f>
        <v>40</v>
      </c>
    </row>
    <row r="52" spans="1:2" x14ac:dyDescent="0.3">
      <c r="A52" s="3" t="str">
        <f>[72]Invoice!$F$7</f>
        <v>In Style at Peards</v>
      </c>
      <c r="B52" s="4">
        <f>[72]Invoice!$F$43</f>
        <v>40</v>
      </c>
    </row>
    <row r="53" spans="1:2" x14ac:dyDescent="0.3">
      <c r="A53" s="3" t="s">
        <v>5</v>
      </c>
      <c r="B53" s="4">
        <f>[6]Invoice!$F$43</f>
        <v>38</v>
      </c>
    </row>
    <row r="54" spans="1:2" x14ac:dyDescent="0.3">
      <c r="A54" s="3" t="str">
        <f>[59]Invoice!$F$7</f>
        <v>Country Cottage Gifts</v>
      </c>
      <c r="B54" s="4">
        <f>[59]Invoice!$F$43</f>
        <v>38</v>
      </c>
    </row>
    <row r="55" spans="1:2" x14ac:dyDescent="0.3">
      <c r="A55" s="3" t="str">
        <f>[60]Invoice!$F$7</f>
        <v>Whilby Loved</v>
      </c>
      <c r="B55" s="4">
        <f>[60]Invoice!$F$43</f>
        <v>38</v>
      </c>
    </row>
    <row r="56" spans="1:2" x14ac:dyDescent="0.3">
      <c r="A56" s="3" t="str">
        <f>[80]Invoice!$F$7</f>
        <v>New Farm Edditions</v>
      </c>
      <c r="B56" s="4">
        <f>[80]Invoice!$F$43</f>
        <v>36</v>
      </c>
    </row>
    <row r="57" spans="1:2" x14ac:dyDescent="0.3">
      <c r="A57" s="3" t="str">
        <f>[63]Invoice!$F$7</f>
        <v>Country Charm</v>
      </c>
      <c r="B57" s="4">
        <f>[63]Invoice!$F$43</f>
        <v>35</v>
      </c>
    </row>
    <row r="58" spans="1:2" x14ac:dyDescent="0.3">
      <c r="A58" s="3" t="str">
        <f>[79]Invoice!$F$7</f>
        <v>Stem</v>
      </c>
      <c r="B58" s="4">
        <f>[79]Invoice!$F$43</f>
        <v>35</v>
      </c>
    </row>
    <row r="59" spans="1:2" x14ac:dyDescent="0.3">
      <c r="A59" s="3" t="s">
        <v>38</v>
      </c>
      <c r="B59" s="4">
        <f>[39]Invoice!$F$43</f>
        <v>34</v>
      </c>
    </row>
    <row r="60" spans="1:2" x14ac:dyDescent="0.3">
      <c r="A60" s="3" t="str">
        <f>[69]Invoice!$F$7</f>
        <v>Pottsville Newsagency</v>
      </c>
      <c r="B60" s="4">
        <f>[69]Invoice!$F$43</f>
        <v>34</v>
      </c>
    </row>
    <row r="61" spans="1:2" x14ac:dyDescent="0.3">
      <c r="A61" s="3" t="s">
        <v>10</v>
      </c>
      <c r="B61" s="4">
        <f>[11]Invoice!$F$43</f>
        <v>33</v>
      </c>
    </row>
    <row r="62" spans="1:2" x14ac:dyDescent="0.3">
      <c r="A62" s="3" t="str">
        <f>[73]Invoice!$F$7</f>
        <v>Amanda Jayne Flowers</v>
      </c>
      <c r="B62" s="4">
        <f>[73]Invoice!$F$43</f>
        <v>33</v>
      </c>
    </row>
    <row r="63" spans="1:2" x14ac:dyDescent="0.3">
      <c r="A63" s="3" t="s">
        <v>43</v>
      </c>
      <c r="B63" s="4">
        <f>[45]Invoice!$F$43</f>
        <v>32</v>
      </c>
    </row>
    <row r="64" spans="1:2" x14ac:dyDescent="0.3">
      <c r="A64" s="3" t="str">
        <f>[77]Invoice!$F$7</f>
        <v>Lets Party With Balloons</v>
      </c>
      <c r="B64" s="4">
        <f>[77]Invoice!$F$43</f>
        <v>32</v>
      </c>
    </row>
    <row r="65" spans="1:2" x14ac:dyDescent="0.3">
      <c r="A65" s="3" t="str">
        <f>[78]Invoice!$F$7</f>
        <v>Things We Love</v>
      </c>
      <c r="B65" s="4">
        <f>[78]Invoice!$F$43</f>
        <v>32</v>
      </c>
    </row>
    <row r="66" spans="1:2" x14ac:dyDescent="0.3">
      <c r="A66" s="3" t="str">
        <f>[82]Invoice!$F$7</f>
        <v>Emersons on Main</v>
      </c>
      <c r="B66" s="4">
        <f>[82]Invoice!$F$43</f>
        <v>31</v>
      </c>
    </row>
    <row r="67" spans="1:2" x14ac:dyDescent="0.3">
      <c r="A67" s="3" t="s">
        <v>3</v>
      </c>
      <c r="B67" s="4">
        <f>[4]Invoice!$F$43</f>
        <v>30</v>
      </c>
    </row>
    <row r="68" spans="1:2" x14ac:dyDescent="0.3">
      <c r="A68" s="3" t="str">
        <f>[68]Invoice!$F$7</f>
        <v>Wild Roses</v>
      </c>
      <c r="B68" s="4">
        <f>[68]Invoice!$F$43</f>
        <v>29.523809523809522</v>
      </c>
    </row>
    <row r="69" spans="1:2" x14ac:dyDescent="0.3">
      <c r="A69" s="3" t="s">
        <v>7</v>
      </c>
      <c r="B69" s="4">
        <f>[8]Invoice!$F$43</f>
        <v>28</v>
      </c>
    </row>
    <row r="70" spans="1:2" x14ac:dyDescent="0.3">
      <c r="A70" s="3" t="s">
        <v>41</v>
      </c>
      <c r="B70" s="4">
        <f>[42]Invoice!$F$43</f>
        <v>28</v>
      </c>
    </row>
    <row r="71" spans="1:2" x14ac:dyDescent="0.3">
      <c r="A71" s="3" t="str">
        <f>[88]Invoice!$F$7</f>
        <v>Love &amp; Kisses</v>
      </c>
      <c r="B71" s="4">
        <f>[88]Invoice!$F$43</f>
        <v>28</v>
      </c>
    </row>
    <row r="72" spans="1:2" x14ac:dyDescent="0.3">
      <c r="A72" s="3" t="s">
        <v>46</v>
      </c>
      <c r="B72" s="4">
        <f>[49]Invoice!$F$43</f>
        <v>26.666666666666664</v>
      </c>
    </row>
    <row r="73" spans="1:2" x14ac:dyDescent="0.3">
      <c r="A73" s="3" t="str">
        <f>[51]Invoice!$F$7</f>
        <v>Wild Roses</v>
      </c>
      <c r="B73" s="4">
        <f>[51]Invoice!$F$43</f>
        <v>26.666666666666664</v>
      </c>
    </row>
    <row r="74" spans="1:2" x14ac:dyDescent="0.3">
      <c r="A74" s="3" t="s">
        <v>16</v>
      </c>
      <c r="B74" s="4">
        <f>[17]Invoice!$F$43</f>
        <v>25</v>
      </c>
    </row>
    <row r="75" spans="1:2" x14ac:dyDescent="0.3">
      <c r="A75" s="3" t="str">
        <f>[84]Invoice!$F$7</f>
        <v>In House Homewares</v>
      </c>
      <c r="B75" s="4">
        <f>[84]Invoice!$F$43</f>
        <v>25</v>
      </c>
    </row>
    <row r="76" spans="1:2" x14ac:dyDescent="0.3">
      <c r="A76" s="3" t="s">
        <v>45</v>
      </c>
      <c r="B76" s="4">
        <f>[48]Invoice!$F$43</f>
        <v>24</v>
      </c>
    </row>
    <row r="77" spans="1:2" x14ac:dyDescent="0.3">
      <c r="A77" s="3" t="str">
        <f>[81]Invoice!$F$7</f>
        <v>Corinne Nelson</v>
      </c>
      <c r="B77" s="4">
        <f>[81]Invoice!$F$43</f>
        <v>24</v>
      </c>
    </row>
    <row r="78" spans="1:2" x14ac:dyDescent="0.3">
      <c r="A78" s="3" t="str">
        <f>[67]Invoice!$F$7</f>
        <v>Lluma</v>
      </c>
      <c r="B78" s="4">
        <f>[67]Invoice!$F$43</f>
        <v>22.857142857142858</v>
      </c>
    </row>
    <row r="79" spans="1:2" x14ac:dyDescent="0.3">
      <c r="A79" s="3" t="str">
        <f>[70]Invoice!$F$7</f>
        <v>Crushhh Styling Studio</v>
      </c>
      <c r="B79" s="4">
        <f>[70]Invoice!$F$43</f>
        <v>21</v>
      </c>
    </row>
    <row r="80" spans="1:2" x14ac:dyDescent="0.3">
      <c r="A80" s="3" t="s">
        <v>8</v>
      </c>
      <c r="B80" s="4">
        <f>[9]Invoice!$F$43</f>
        <v>18</v>
      </c>
    </row>
    <row r="81" spans="1:2" x14ac:dyDescent="0.3">
      <c r="A81" s="3" t="s">
        <v>39</v>
      </c>
      <c r="B81" s="4">
        <f>[40]Invoice!$F$43</f>
        <v>18</v>
      </c>
    </row>
    <row r="82" spans="1:2" x14ac:dyDescent="0.3">
      <c r="A82" s="3" t="str">
        <f>[83]Invoice!$F$7</f>
        <v>Bella Spaces</v>
      </c>
      <c r="B82" s="4">
        <f>[83]Invoice!$F$43</f>
        <v>18</v>
      </c>
    </row>
    <row r="83" spans="1:2" x14ac:dyDescent="0.3">
      <c r="A83" s="3" t="s">
        <v>13</v>
      </c>
      <c r="B83" s="4">
        <f>[14]Invoice!$F$43</f>
        <v>15</v>
      </c>
    </row>
    <row r="84" spans="1:2" x14ac:dyDescent="0.3">
      <c r="A84" s="3" t="s">
        <v>22</v>
      </c>
      <c r="B84" s="4">
        <f>[23]Invoice!$F$43</f>
        <v>10</v>
      </c>
    </row>
    <row r="85" spans="1:2" x14ac:dyDescent="0.3">
      <c r="A85" s="3" t="str">
        <f>[75]Invoice!$F$7</f>
        <v>Janine Thomas</v>
      </c>
      <c r="B85" s="4">
        <f>[75]Invoice!$F$43</f>
        <v>8</v>
      </c>
    </row>
    <row r="86" spans="1:2" x14ac:dyDescent="0.3">
      <c r="A86" s="3" t="str">
        <f>[71]Invoice!$F$7</f>
        <v>Sara Gillispie</v>
      </c>
      <c r="B86" s="4">
        <f>[71]Invoice!$F$43</f>
        <v>7</v>
      </c>
    </row>
    <row r="87" spans="1:2" x14ac:dyDescent="0.3">
      <c r="A87" s="3" t="str">
        <f>[76]Invoice!$F$7</f>
        <v>Beverley</v>
      </c>
      <c r="B87" s="4">
        <f>[76]Invoice!$F$43</f>
        <v>6.68</v>
      </c>
    </row>
    <row r="88" spans="1:2" x14ac:dyDescent="0.3">
      <c r="A88" s="3" t="str">
        <f>[86]Invoice!$F$7</f>
        <v>Ivory &amp; Ash</v>
      </c>
      <c r="B88" s="4">
        <f>[86]Invoice!$F$43</f>
        <v>3</v>
      </c>
    </row>
    <row r="89" spans="1:2" x14ac:dyDescent="0.3">
      <c r="A89" s="3" t="str">
        <f>[87]Invoice!$F$7</f>
        <v>Jane Kennedy</v>
      </c>
      <c r="B89" s="4">
        <f>[87]Invoice!$F$43</f>
        <v>3</v>
      </c>
    </row>
    <row r="90" spans="1:2" x14ac:dyDescent="0.3">
      <c r="A90" s="3" t="str">
        <f>[85]Invoice!$F$7</f>
        <v>Simply Gifted</v>
      </c>
      <c r="B90" s="4">
        <f>[85]Invoice!$F$43</f>
        <v>1</v>
      </c>
    </row>
    <row r="91" spans="1:2" x14ac:dyDescent="0.3">
      <c r="A91" s="3" t="str">
        <f>[74]Invoice!$F$7</f>
        <v>Canternbury Road Flower Gallery</v>
      </c>
      <c r="B91" s="4">
        <f>[74]Invoice!$F$43</f>
        <v>-3</v>
      </c>
    </row>
    <row r="92" spans="1:2" x14ac:dyDescent="0.3">
      <c r="A92" s="3" t="s">
        <v>15</v>
      </c>
      <c r="B92" s="4">
        <f>[16]Invoice!$F$60</f>
        <v>-93</v>
      </c>
    </row>
    <row r="93" spans="1:2" s="1" customFormat="1" x14ac:dyDescent="0.3">
      <c r="A93" s="2" t="s">
        <v>50</v>
      </c>
      <c r="B93" s="6">
        <v>6144</v>
      </c>
    </row>
    <row r="94" spans="1:2" x14ac:dyDescent="0.3">
      <c r="A94" s="5"/>
      <c r="B94" s="5"/>
    </row>
  </sheetData>
  <sortState xmlns:xlrd2="http://schemas.microsoft.com/office/spreadsheetml/2017/richdata2" ref="A2:B92">
    <sortCondition descending="1" ref="B2:B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Bevan</dc:creator>
  <cp:lastModifiedBy>Oliver Bevan</cp:lastModifiedBy>
  <dcterms:created xsi:type="dcterms:W3CDTF">2022-02-25T06:43:45Z</dcterms:created>
  <dcterms:modified xsi:type="dcterms:W3CDTF">2022-02-25T06:49:09Z</dcterms:modified>
</cp:coreProperties>
</file>